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ESTP Motupe\Cursos\Excel 2016\Junio 2018\"/>
    </mc:Choice>
  </mc:AlternateContent>
  <xr:revisionPtr revIDLastSave="0" documentId="10_ncr:8100000_{D292E08F-9594-4681-B796-074CA0FA5E3F}" xr6:coauthVersionLast="34" xr6:coauthVersionMax="34" xr10:uidLastSave="{00000000-0000-0000-0000-000000000000}"/>
  <bookViews>
    <workbookView xWindow="0" yWindow="0" windowWidth="15360" windowHeight="6610" xr2:uid="{00000000-000D-0000-FFFF-FFFF00000000}"/>
  </bookViews>
  <sheets>
    <sheet name="Presentación" sheetId="15" r:id="rId1"/>
    <sheet name="Busqueda" sheetId="25" r:id="rId2"/>
    <sheet name="Ejemplo" sheetId="26" r:id="rId3"/>
    <sheet name="BuscarV" sheetId="27" r:id="rId4"/>
  </sheets>
  <definedNames>
    <definedName name="_Dist_Values" localSheetId="1" hidden="1">#REF!</definedName>
    <definedName name="_Dist_Values" localSheetId="2" hidden="1">#REF!</definedName>
    <definedName name="_Dist_Values" hidden="1">#REF!</definedName>
    <definedName name="_f" hidden="1">3</definedName>
    <definedName name="a" localSheetId="1" hidden="1">{"'COSTOS.PROD.97 (2)'!$A$1:$K$33"}</definedName>
    <definedName name="a" localSheetId="2" hidden="1">{"'COSTOS.PROD.97 (2)'!$A$1:$K$33"}</definedName>
    <definedName name="a" hidden="1">{"'COSTOS.PROD.97 (2)'!$A$1:$K$33"}</definedName>
    <definedName name="aa" localSheetId="1" hidden="1">{"'COSTOS.PROD.97 (2)'!$A$1:$K$33"}</definedName>
    <definedName name="aa" localSheetId="2" hidden="1">{"'COSTOS.PROD.97 (2)'!$A$1:$K$33"}</definedName>
    <definedName name="aa" hidden="1">{"'COSTOS.PROD.97 (2)'!$A$1:$K$33"}</definedName>
    <definedName name="anscount" hidden="1">2</definedName>
    <definedName name="datos">BuscarV!$H$11:$K$13</definedName>
    <definedName name="ff" hidden="1">2</definedName>
    <definedName name="flor" localSheetId="1" hidden="1">{"'COSTOS.PROD.97 (2)'!$A$1:$K$33"}</definedName>
    <definedName name="flor" localSheetId="2" hidden="1">{"'COSTOS.PROD.97 (2)'!$A$1:$K$33"}</definedName>
    <definedName name="flor" hidden="1">{"'COSTOS.PROD.97 (2)'!$A$1:$K$33"}</definedName>
    <definedName name="FMAY" localSheetId="1" hidden="1">{"'COSTOS.PROD.97 (2)'!$A$1:$K$33"}</definedName>
    <definedName name="FMAY" localSheetId="2" hidden="1">{"'COSTOS.PROD.97 (2)'!$A$1:$K$33"}</definedName>
    <definedName name="FMAY" hidden="1">{"'COSTOS.PROD.97 (2)'!$A$1:$K$33"}</definedName>
    <definedName name="HTML_CodePage" hidden="1">1252</definedName>
    <definedName name="HTML_Control" localSheetId="1" hidden="1">{"'COSTOS.PROD.97 (2)'!$A$1:$K$33"}</definedName>
    <definedName name="HTML_Control" localSheetId="2" hidden="1">{"'COSTOS.PROD.97 (2)'!$A$1:$K$33"}</definedName>
    <definedName name="HTML_Control" hidden="1">{"'COSTOS.PROD.97 (2)'!$A$1:$K$33"}</definedName>
    <definedName name="HTML_Description" hidden="1">""</definedName>
    <definedName name="HTML_Email" hidden="1">"fmay73@hotmail.com"</definedName>
    <definedName name="HTML_Header" hidden="1">""</definedName>
    <definedName name="HTML_LastUpdate" hidden="1">"30/03/99"</definedName>
    <definedName name="HTML_LineAfter" hidden="1">FALSE</definedName>
    <definedName name="HTML_LineBefore" hidden="1">FALSE</definedName>
    <definedName name="HTML_Name" hidden="1">"Comercios Lambayeque"</definedName>
    <definedName name="HTML_OBDlg2" hidden="1">TRUE</definedName>
    <definedName name="HTML_OBDlg4" hidden="1">TRUE</definedName>
    <definedName name="HTML_OS" hidden="1">0</definedName>
    <definedName name="HTML_PathFile" hidden="1">"C:\MCL\costos.htm"</definedName>
    <definedName name="HTML_Title" hidden="1">"costos de prod 97"</definedName>
    <definedName name="limcount" hidden="1">3</definedName>
    <definedName name="lopu" hidden="1">2</definedName>
    <definedName name="lplp" hidden="1">3</definedName>
    <definedName name="nuevo" hidden="1">2</definedName>
    <definedName name="planilla">#REF!</definedName>
    <definedName name="sencount" hidden="1">1</definedName>
    <definedName name="xt" localSheetId="1" hidden="1">#REF!</definedName>
    <definedName name="xt" hidden="1">#REF!</definedName>
    <definedName name="Z" localSheetId="1" hidden="1">{"'COSTOS.PROD.97 (2)'!$A$1:$K$33"}</definedName>
    <definedName name="Z" localSheetId="2" hidden="1">{"'COSTOS.PROD.97 (2)'!$A$1:$K$33"}</definedName>
    <definedName name="Z" hidden="1">{"'COSTOS.PROD.97 (2)'!$A$1:$K$33"}</definedName>
  </definedNames>
  <calcPr calcId="162913"/>
</workbook>
</file>

<file path=xl/calcChain.xml><?xml version="1.0" encoding="utf-8"?>
<calcChain xmlns="http://schemas.openxmlformats.org/spreadsheetml/2006/main">
  <c r="K4" i="27" l="1"/>
  <c r="K5" i="27"/>
  <c r="K6" i="27"/>
  <c r="K7" i="27"/>
  <c r="K8" i="27"/>
  <c r="K3" i="27"/>
  <c r="J4" i="27"/>
  <c r="J5" i="27"/>
  <c r="J6" i="27"/>
  <c r="J7" i="27"/>
  <c r="J8" i="27"/>
  <c r="J3" i="27"/>
  <c r="I4" i="27"/>
  <c r="I5" i="27"/>
  <c r="I6" i="27"/>
  <c r="I7" i="27"/>
  <c r="I8" i="27"/>
  <c r="I3" i="27"/>
  <c r="H4" i="27"/>
  <c r="H5" i="27"/>
  <c r="H6" i="27"/>
  <c r="H7" i="27"/>
  <c r="H8" i="27"/>
  <c r="H3" i="27"/>
  <c r="G4" i="27"/>
  <c r="G5" i="27"/>
  <c r="G6" i="27"/>
  <c r="G7" i="27"/>
  <c r="G8" i="27"/>
  <c r="G3" i="27"/>
  <c r="E4" i="27"/>
  <c r="E5" i="27"/>
  <c r="E6" i="27"/>
  <c r="E7" i="27"/>
  <c r="E8" i="27"/>
  <c r="E3" i="27"/>
  <c r="H7" i="26"/>
  <c r="H8" i="26"/>
  <c r="H9" i="26"/>
  <c r="H10" i="26"/>
  <c r="H11" i="26"/>
  <c r="H12" i="26"/>
  <c r="H13" i="26"/>
  <c r="H14" i="26"/>
  <c r="H15" i="26"/>
  <c r="H16" i="26"/>
  <c r="H6" i="26"/>
  <c r="K13" i="26"/>
  <c r="K12" i="26"/>
  <c r="K11" i="26"/>
  <c r="K10" i="26"/>
  <c r="K9" i="26"/>
  <c r="K8" i="26"/>
  <c r="E22" i="26"/>
  <c r="D22" i="26"/>
  <c r="C22" i="26"/>
  <c r="B19" i="25"/>
  <c r="B18" i="25"/>
  <c r="F6" i="25"/>
  <c r="F7" i="25"/>
  <c r="F8" i="25"/>
  <c r="F9" i="25"/>
  <c r="F10" i="25"/>
  <c r="F11" i="25"/>
  <c r="F12" i="25"/>
  <c r="F13" i="25"/>
  <c r="F14" i="25"/>
  <c r="F5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Purizaca</author>
  </authors>
  <commentList>
    <comment ref="H5" authorId="0" shapeId="0" xr:uid="{F8F2AAFB-2E64-4952-9ABC-FF86495CBEE6}">
      <text>
        <r>
          <rPr>
            <sz val="9"/>
            <color indexed="81"/>
            <rFont val="Tahoma"/>
            <family val="2"/>
          </rPr>
          <t>2% de ventas</t>
        </r>
      </text>
    </comment>
  </commentList>
</comments>
</file>

<file path=xl/sharedStrings.xml><?xml version="1.0" encoding="utf-8"?>
<sst xmlns="http://schemas.openxmlformats.org/spreadsheetml/2006/main" count="151" uniqueCount="85">
  <si>
    <t>Instituto de Educación Superior Tecnológico Público</t>
  </si>
  <si>
    <t>"MOTUPE"</t>
  </si>
  <si>
    <t>COMPUTACIÓN E INFORMÁTICA</t>
  </si>
  <si>
    <t>www.iestpmotupe.edu.pe</t>
  </si>
  <si>
    <t>Codigo</t>
  </si>
  <si>
    <t>CATEGORIA</t>
  </si>
  <si>
    <t>NETO</t>
  </si>
  <si>
    <t>LUIS</t>
  </si>
  <si>
    <t>CARLOS</t>
  </si>
  <si>
    <t>Ventas</t>
  </si>
  <si>
    <t>SESIÓN 06</t>
  </si>
  <si>
    <t>Funciones de Busqueda</t>
  </si>
  <si>
    <t>NOMBRE</t>
  </si>
  <si>
    <t>ANTECEDENTES PERSONALES</t>
  </si>
  <si>
    <t>CONDICION</t>
  </si>
  <si>
    <t>EDAD</t>
  </si>
  <si>
    <t>SITUACION</t>
  </si>
  <si>
    <t>JAVIER</t>
  </si>
  <si>
    <t>SIN ANTECEDENTES</t>
  </si>
  <si>
    <t>INSCRITO</t>
  </si>
  <si>
    <t>MACARENA</t>
  </si>
  <si>
    <t>ALEJANDRO</t>
  </si>
  <si>
    <t>CON ANTECEDENTES</t>
  </si>
  <si>
    <t>CRISTINA</t>
  </si>
  <si>
    <t>NO INSCRITO</t>
  </si>
  <si>
    <t>LORENA</t>
  </si>
  <si>
    <t>JORGE</t>
  </si>
  <si>
    <t>OSCAR</t>
  </si>
  <si>
    <t>BIANCA</t>
  </si>
  <si>
    <t>Codido de Pedido</t>
  </si>
  <si>
    <t>Artículo</t>
  </si>
  <si>
    <t>Cliente</t>
  </si>
  <si>
    <t>Departamento</t>
  </si>
  <si>
    <t>Año</t>
  </si>
  <si>
    <t>Representante</t>
  </si>
  <si>
    <t>Impuesto</t>
  </si>
  <si>
    <t>A-100</t>
  </si>
  <si>
    <t>Lanilla</t>
  </si>
  <si>
    <t>TexFinna</t>
  </si>
  <si>
    <t>Arequipa</t>
  </si>
  <si>
    <t>Martinez</t>
  </si>
  <si>
    <t>A-101</t>
  </si>
  <si>
    <t>Pacific</t>
  </si>
  <si>
    <t>Cuzco</t>
  </si>
  <si>
    <t>Llanos</t>
  </si>
  <si>
    <t>B-102</t>
  </si>
  <si>
    <t>Casimir</t>
  </si>
  <si>
    <t>La Libertad</t>
  </si>
  <si>
    <t>A-103</t>
  </si>
  <si>
    <t>Corporación Textil</t>
  </si>
  <si>
    <t>A-104</t>
  </si>
  <si>
    <t>Lima</t>
  </si>
  <si>
    <t>B-105</t>
  </si>
  <si>
    <t>A-106</t>
  </si>
  <si>
    <t>B-107</t>
  </si>
  <si>
    <t>A-108</t>
  </si>
  <si>
    <t>B-109</t>
  </si>
  <si>
    <t>A-110</t>
  </si>
  <si>
    <t>Nº</t>
  </si>
  <si>
    <t>APELLIDOS Y NOMBRES</t>
  </si>
  <si>
    <t>EXONERACION 4ta CATEGORIA</t>
  </si>
  <si>
    <t>COMISION %</t>
  </si>
  <si>
    <t>VENTAS  S/.</t>
  </si>
  <si>
    <t>COMISION S/.</t>
  </si>
  <si>
    <t>MOVILIDAD S/.</t>
  </si>
  <si>
    <t>REMUNERACION BRUTA  S/.</t>
  </si>
  <si>
    <t>DESCUENTO 4TA. CATEGORIA</t>
  </si>
  <si>
    <t>Arenas Calvo, Hilda</t>
  </si>
  <si>
    <t>S</t>
  </si>
  <si>
    <t>Burgos Perez, Miguel A.</t>
  </si>
  <si>
    <t>Clavo Sangana, Mercedes</t>
  </si>
  <si>
    <t>Espinoza Tomaylla, Juan</t>
  </si>
  <si>
    <t>N</t>
  </si>
  <si>
    <t>Navarro Macedo, Rita</t>
  </si>
  <si>
    <t>Tello Julca, Sandra</t>
  </si>
  <si>
    <t>Categ.</t>
  </si>
  <si>
    <t>Comis.</t>
  </si>
  <si>
    <t>Movilidad</t>
  </si>
  <si>
    <t>4ta Cat.</t>
  </si>
  <si>
    <t>DNI</t>
  </si>
  <si>
    <t>BUSQUEDA</t>
  </si>
  <si>
    <t>Una Persona no puede votar cuando:
1. No esta inscrita en el servicio electoral
2. Tiene antecedentes penales
3. Tiene más de 70 años
Se debe establecer la situación a cada ciudadano con el mensaje "Si Vota" o "No Vota"</t>
  </si>
  <si>
    <t>Promedio Ventas</t>
  </si>
  <si>
    <t>Cantidad de Pedidos</t>
  </si>
  <si>
    <t>SITUACIÓN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</si>
</sst>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dd\-mmm\-yyyy"/>
    <numFmt numFmtId="165" formatCode="#,##0.00&quot; &quot;;&quot; -&quot;#,##0.00&quot; &quot;;&quot; -&quot;#&quot; &quot;;@&quot; &quot;"/>
    <numFmt numFmtId="166" formatCode="_ &quot;S/.&quot;\ * #,##0.00_ ;_ &quot;S/.&quot;\ * \-#,##0.00_ ;_ &quot;S/.&quot;\ * &quot;-&quot;??_ ;_ @_ "/>
    <numFmt numFmtId="167" formatCode="&quot;$&quot;#,##0_);[Red]\(&quot;$&quot;#,##0\)"/>
    <numFmt numFmtId="168" formatCode="&quot;S/.&quot;\ #,##0.00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haparral Pro"/>
      <family val="1"/>
    </font>
    <font>
      <b/>
      <sz val="20"/>
      <color rgb="FFC00000"/>
      <name val="Calibri"/>
      <family val="2"/>
      <scheme val="minor"/>
    </font>
    <font>
      <b/>
      <i/>
      <sz val="11"/>
      <color rgb="FFFF0000"/>
      <name val="Arial"/>
      <family val="2"/>
    </font>
    <font>
      <b/>
      <i/>
      <sz val="11"/>
      <color theme="3"/>
      <name val="Arial"/>
      <family val="2"/>
    </font>
    <font>
      <b/>
      <i/>
      <sz val="11"/>
      <color rgb="FFC00000"/>
      <name val="Arial"/>
      <family val="2"/>
    </font>
    <font>
      <b/>
      <i/>
      <sz val="11"/>
      <color theme="6" tint="-0.499984740745262"/>
      <name val="Arial"/>
      <family val="2"/>
    </font>
    <font>
      <u/>
      <sz val="10"/>
      <color theme="10"/>
      <name val="Arial"/>
      <family val="2"/>
    </font>
    <font>
      <sz val="11"/>
      <color theme="1"/>
      <name val="Arial1"/>
    </font>
    <font>
      <sz val="10"/>
      <color theme="1"/>
      <name val="Arial"/>
      <family val="2"/>
    </font>
    <font>
      <sz val="10"/>
      <name val="Arial"/>
    </font>
    <font>
      <b/>
      <sz val="14"/>
      <color theme="1"/>
      <name val="Cambria"/>
      <family val="1"/>
    </font>
    <font>
      <b/>
      <sz val="10"/>
      <color indexed="18"/>
      <name val="Arial"/>
      <family val="2"/>
    </font>
    <font>
      <sz val="10"/>
      <name val="MS Sans Serif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23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0" fontId="14" fillId="0" borderId="0" applyNumberFormat="0" applyFill="0" applyBorder="0" applyAlignment="0" applyProtection="0"/>
    <xf numFmtId="0" fontId="5" fillId="0" borderId="0"/>
    <xf numFmtId="0" fontId="15" fillId="0" borderId="0"/>
    <xf numFmtId="165" fontId="15" fillId="0" borderId="0"/>
    <xf numFmtId="0" fontId="15" fillId="0" borderId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16" fillId="0" borderId="0"/>
    <xf numFmtId="0" fontId="2" fillId="0" borderId="0"/>
    <xf numFmtId="0" fontId="17" fillId="0" borderId="0"/>
    <xf numFmtId="0" fontId="20" fillId="0" borderId="0"/>
    <xf numFmtId="166" fontId="2" fillId="0" borderId="0" applyFont="0" applyFill="0" applyBorder="0" applyAlignment="0" applyProtection="0"/>
    <xf numFmtId="0" fontId="23" fillId="0" borderId="0"/>
  </cellStyleXfs>
  <cellXfs count="90">
    <xf numFmtId="0" fontId="0" fillId="0" borderId="0" xfId="0"/>
    <xf numFmtId="0" fontId="6" fillId="2" borderId="0" xfId="1" applyFill="1"/>
    <xf numFmtId="0" fontId="10" fillId="2" borderId="0" xfId="1" applyFont="1" applyFill="1" applyAlignment="1">
      <alignment horizontal="center"/>
    </xf>
    <xf numFmtId="0" fontId="12" fillId="2" borderId="0" xfId="1" applyFont="1" applyFill="1" applyAlignment="1"/>
    <xf numFmtId="0" fontId="2" fillId="0" borderId="0" xfId="13"/>
    <xf numFmtId="0" fontId="2" fillId="0" borderId="0" xfId="13" applyAlignment="1">
      <alignment horizontal="center"/>
    </xf>
    <xf numFmtId="0" fontId="19" fillId="0" borderId="7" xfId="14" applyFont="1" applyFill="1" applyBorder="1" applyAlignment="1">
      <alignment horizontal="center"/>
    </xf>
    <xf numFmtId="0" fontId="0" fillId="0" borderId="8" xfId="14" applyFont="1" applyFill="1" applyBorder="1" applyAlignment="1"/>
    <xf numFmtId="0" fontId="0" fillId="0" borderId="8" xfId="14" applyFont="1" applyFill="1" applyBorder="1" applyAlignment="1">
      <alignment horizontal="center"/>
    </xf>
    <xf numFmtId="0" fontId="21" fillId="4" borderId="1" xfId="15" applyFont="1" applyFill="1" applyBorder="1" applyAlignment="1">
      <alignment horizontal="center" vertical="center" wrapText="1"/>
    </xf>
    <xf numFmtId="0" fontId="21" fillId="4" borderId="1" xfId="15" applyFont="1" applyFill="1" applyBorder="1" applyAlignment="1">
      <alignment horizontal="center" vertical="center"/>
    </xf>
    <xf numFmtId="167" fontId="21" fillId="4" borderId="1" xfId="16" applyNumberFormat="1" applyFont="1" applyFill="1" applyBorder="1" applyAlignment="1">
      <alignment horizontal="center" vertical="center"/>
    </xf>
    <xf numFmtId="0" fontId="21" fillId="4" borderId="1" xfId="13" applyFont="1" applyFill="1" applyBorder="1" applyAlignment="1">
      <alignment horizontal="center" vertical="center"/>
    </xf>
    <xf numFmtId="0" fontId="2" fillId="0" borderId="1" xfId="13" applyBorder="1" applyAlignment="1">
      <alignment horizontal="center"/>
    </xf>
    <xf numFmtId="0" fontId="22" fillId="0" borderId="1" xfId="15" applyFont="1" applyBorder="1"/>
    <xf numFmtId="0" fontId="22" fillId="0" borderId="1" xfId="15" quotePrefix="1" applyFont="1" applyBorder="1" applyAlignment="1">
      <alignment horizontal="center"/>
    </xf>
    <xf numFmtId="168" fontId="22" fillId="0" borderId="1" xfId="16" applyNumberFormat="1" applyFont="1" applyBorder="1"/>
    <xf numFmtId="0" fontId="22" fillId="0" borderId="1" xfId="15" applyFont="1" applyBorder="1" applyAlignment="1">
      <alignment horizontal="center"/>
    </xf>
    <xf numFmtId="0" fontId="7" fillId="0" borderId="0" xfId="13" applyFont="1"/>
    <xf numFmtId="0" fontId="23" fillId="0" borderId="9" xfId="17" applyFont="1" applyBorder="1" applyAlignment="1">
      <alignment wrapText="1"/>
    </xf>
    <xf numFmtId="0" fontId="23" fillId="0" borderId="0" xfId="17"/>
    <xf numFmtId="0" fontId="23" fillId="0" borderId="0" xfId="17" applyFont="1" applyBorder="1" applyAlignment="1">
      <alignment wrapText="1"/>
    </xf>
    <xf numFmtId="0" fontId="22" fillId="0" borderId="10" xfId="17" applyFont="1" applyBorder="1" applyAlignment="1">
      <alignment horizontal="center" vertical="center" wrapText="1"/>
    </xf>
    <xf numFmtId="0" fontId="24" fillId="0" borderId="11" xfId="17" applyFont="1" applyBorder="1" applyAlignment="1">
      <alignment vertical="center" wrapText="1"/>
    </xf>
    <xf numFmtId="0" fontId="25" fillId="0" borderId="12" xfId="17" applyFont="1" applyBorder="1" applyAlignment="1">
      <alignment horizontal="center" vertical="center" wrapText="1"/>
    </xf>
    <xf numFmtId="0" fontId="25" fillId="0" borderId="13" xfId="17" applyFont="1" applyBorder="1" applyAlignment="1">
      <alignment horizontal="center" vertical="center" wrapText="1"/>
    </xf>
    <xf numFmtId="0" fontId="25" fillId="0" borderId="10" xfId="17" applyFont="1" applyBorder="1" applyAlignment="1">
      <alignment horizontal="center" vertical="center" wrapText="1"/>
    </xf>
    <xf numFmtId="0" fontId="25" fillId="0" borderId="11" xfId="17" applyFont="1" applyBorder="1" applyAlignment="1">
      <alignment horizontal="center" vertical="center" wrapText="1"/>
    </xf>
    <xf numFmtId="0" fontId="25" fillId="0" borderId="14" xfId="17" applyFont="1" applyBorder="1" applyAlignment="1">
      <alignment horizontal="center" vertical="center" wrapText="1"/>
    </xf>
    <xf numFmtId="0" fontId="24" fillId="0" borderId="15" xfId="17" applyFont="1" applyBorder="1" applyAlignment="1">
      <alignment horizontal="center" vertical="top" wrapText="1"/>
    </xf>
    <xf numFmtId="0" fontId="24" fillId="0" borderId="16" xfId="17" applyFont="1" applyBorder="1" applyAlignment="1">
      <alignment vertical="top" wrapText="1"/>
    </xf>
    <xf numFmtId="0" fontId="24" fillId="0" borderId="16" xfId="17" applyFont="1" applyBorder="1" applyAlignment="1">
      <alignment horizontal="center" vertical="top" wrapText="1"/>
    </xf>
    <xf numFmtId="0" fontId="24" fillId="0" borderId="17" xfId="17" applyFont="1" applyBorder="1" applyAlignment="1">
      <alignment horizontal="center" vertical="top" wrapText="1"/>
    </xf>
    <xf numFmtId="0" fontId="23" fillId="0" borderId="17" xfId="17" applyFont="1" applyBorder="1" applyAlignment="1">
      <alignment horizontal="right" vertical="top" wrapText="1"/>
    </xf>
    <xf numFmtId="4" fontId="24" fillId="0" borderId="17" xfId="17" applyNumberFormat="1" applyFont="1" applyBorder="1" applyAlignment="1">
      <alignment horizontal="right" vertical="top" wrapText="1"/>
    </xf>
    <xf numFmtId="0" fontId="23" fillId="0" borderId="15" xfId="17" applyFont="1" applyBorder="1" applyAlignment="1">
      <alignment horizontal="center" vertical="top" wrapText="1"/>
    </xf>
    <xf numFmtId="0" fontId="23" fillId="0" borderId="16" xfId="17" applyFont="1" applyBorder="1" applyAlignment="1">
      <alignment horizontal="right" vertical="top" wrapText="1"/>
    </xf>
    <xf numFmtId="0" fontId="24" fillId="0" borderId="19" xfId="17" applyFont="1" applyBorder="1" applyAlignment="1">
      <alignment horizontal="center" vertical="top" wrapText="1"/>
    </xf>
    <xf numFmtId="0" fontId="24" fillId="0" borderId="20" xfId="17" applyFont="1" applyBorder="1" applyAlignment="1">
      <alignment horizontal="center" vertical="top" wrapText="1"/>
    </xf>
    <xf numFmtId="4" fontId="24" fillId="0" borderId="20" xfId="17" applyNumberFormat="1" applyFont="1" applyBorder="1" applyAlignment="1">
      <alignment horizontal="right" vertical="top" wrapText="1"/>
    </xf>
    <xf numFmtId="0" fontId="24" fillId="0" borderId="21" xfId="17" applyFont="1" applyBorder="1" applyAlignment="1">
      <alignment horizontal="center" vertical="top" wrapText="1"/>
    </xf>
    <xf numFmtId="0" fontId="24" fillId="0" borderId="22" xfId="17" applyFont="1" applyBorder="1" applyAlignment="1">
      <alignment vertical="top" wrapText="1"/>
    </xf>
    <xf numFmtId="0" fontId="24" fillId="0" borderId="22" xfId="17" applyFont="1" applyBorder="1" applyAlignment="1">
      <alignment horizontal="center" vertical="top" wrapText="1"/>
    </xf>
    <xf numFmtId="0" fontId="24" fillId="0" borderId="23" xfId="17" applyFont="1" applyBorder="1" applyAlignment="1">
      <alignment horizontal="center" vertical="top" wrapText="1"/>
    </xf>
    <xf numFmtId="4" fontId="24" fillId="0" borderId="23" xfId="17" applyNumberFormat="1" applyFont="1" applyBorder="1" applyAlignment="1">
      <alignment horizontal="right" vertical="top" wrapText="1"/>
    </xf>
    <xf numFmtId="0" fontId="23" fillId="0" borderId="0" xfId="17" applyFont="1" applyBorder="1" applyAlignment="1">
      <alignment horizontal="right" vertical="top" wrapText="1"/>
    </xf>
    <xf numFmtId="0" fontId="23" fillId="0" borderId="0" xfId="17" applyFont="1" applyBorder="1" applyAlignment="1">
      <alignment vertical="top" wrapText="1"/>
    </xf>
    <xf numFmtId="0" fontId="23" fillId="0" borderId="0" xfId="17" applyFont="1" applyBorder="1" applyAlignment="1">
      <alignment horizontal="center" vertical="top" wrapText="1"/>
    </xf>
    <xf numFmtId="0" fontId="23" fillId="0" borderId="24" xfId="17" applyFont="1" applyBorder="1" applyAlignment="1">
      <alignment horizontal="right" vertical="top" wrapText="1"/>
    </xf>
    <xf numFmtId="0" fontId="23" fillId="0" borderId="24" xfId="17" applyFont="1" applyBorder="1" applyAlignment="1">
      <alignment horizontal="center" vertical="top" wrapText="1"/>
    </xf>
    <xf numFmtId="0" fontId="23" fillId="0" borderId="9" xfId="17" applyFont="1" applyBorder="1" applyAlignment="1">
      <alignment horizontal="center" vertical="top" wrapText="1"/>
    </xf>
    <xf numFmtId="0" fontId="24" fillId="0" borderId="25" xfId="17" applyFont="1" applyBorder="1" applyAlignment="1">
      <alignment horizontal="center" vertical="top" wrapText="1"/>
    </xf>
    <xf numFmtId="0" fontId="24" fillId="0" borderId="26" xfId="17" applyFont="1" applyBorder="1" applyAlignment="1">
      <alignment horizontal="center" vertical="top" wrapText="1"/>
    </xf>
    <xf numFmtId="0" fontId="24" fillId="0" borderId="27" xfId="17" applyFont="1" applyBorder="1" applyAlignment="1">
      <alignment horizontal="center" vertical="top" wrapText="1"/>
    </xf>
    <xf numFmtId="0" fontId="24" fillId="0" borderId="28" xfId="17" applyFont="1" applyBorder="1" applyAlignment="1">
      <alignment horizontal="right" vertical="top" wrapText="1"/>
    </xf>
    <xf numFmtId="9" fontId="24" fillId="0" borderId="29" xfId="17" applyNumberFormat="1" applyFont="1" applyBorder="1" applyAlignment="1">
      <alignment horizontal="right" vertical="top" wrapText="1"/>
    </xf>
    <xf numFmtId="0" fontId="24" fillId="0" borderId="29" xfId="17" applyFont="1" applyBorder="1" applyAlignment="1">
      <alignment horizontal="center" vertical="top" wrapText="1"/>
    </xf>
    <xf numFmtId="9" fontId="24" fillId="0" borderId="30" xfId="17" applyNumberFormat="1" applyFont="1" applyBorder="1" applyAlignment="1">
      <alignment horizontal="center" vertical="top" wrapText="1"/>
    </xf>
    <xf numFmtId="9" fontId="24" fillId="0" borderId="4" xfId="17" applyNumberFormat="1" applyFont="1" applyBorder="1" applyAlignment="1">
      <alignment horizontal="center" vertical="top" wrapText="1"/>
    </xf>
    <xf numFmtId="0" fontId="24" fillId="0" borderId="31" xfId="17" applyFont="1" applyBorder="1" applyAlignment="1">
      <alignment horizontal="right" vertical="top" wrapText="1"/>
    </xf>
    <xf numFmtId="9" fontId="24" fillId="0" borderId="32" xfId="17" applyNumberFormat="1" applyFont="1" applyBorder="1" applyAlignment="1">
      <alignment horizontal="right" vertical="top" wrapText="1"/>
    </xf>
    <xf numFmtId="0" fontId="24" fillId="0" borderId="32" xfId="17" applyFont="1" applyBorder="1" applyAlignment="1">
      <alignment horizontal="center" vertical="top" wrapText="1"/>
    </xf>
    <xf numFmtId="9" fontId="24" fillId="0" borderId="5" xfId="17" applyNumberFormat="1" applyFont="1" applyBorder="1" applyAlignment="1">
      <alignment horizontal="center" vertical="top" wrapText="1"/>
    </xf>
    <xf numFmtId="0" fontId="0" fillId="0" borderId="33" xfId="14" applyFont="1" applyFill="1" applyBorder="1" applyAlignment="1"/>
    <xf numFmtId="0" fontId="0" fillId="0" borderId="33" xfId="14" applyFont="1" applyFill="1" applyBorder="1" applyAlignment="1">
      <alignment horizontal="center"/>
    </xf>
    <xf numFmtId="0" fontId="2" fillId="0" borderId="34" xfId="13" applyBorder="1"/>
    <xf numFmtId="44" fontId="22" fillId="0" borderId="1" xfId="16" applyNumberFormat="1" applyFont="1" applyBorder="1"/>
    <xf numFmtId="0" fontId="2" fillId="0" borderId="1" xfId="13" applyBorder="1" applyAlignment="1">
      <alignment horizontal="center" vertical="center"/>
    </xf>
    <xf numFmtId="0" fontId="7" fillId="3" borderId="1" xfId="13" applyFont="1" applyFill="1" applyBorder="1" applyAlignment="1">
      <alignment horizontal="center" vertical="center"/>
    </xf>
    <xf numFmtId="0" fontId="7" fillId="3" borderId="1" xfId="13" applyFont="1" applyFill="1" applyBorder="1" applyAlignment="1">
      <alignment horizontal="center" vertical="center" wrapText="1"/>
    </xf>
    <xf numFmtId="0" fontId="2" fillId="0" borderId="1" xfId="13" applyBorder="1"/>
    <xf numFmtId="0" fontId="1" fillId="0" borderId="1" xfId="13" applyFont="1" applyBorder="1"/>
    <xf numFmtId="0" fontId="1" fillId="0" borderId="1" xfId="13" applyFont="1" applyBorder="1" applyAlignment="1">
      <alignment horizontal="center"/>
    </xf>
    <xf numFmtId="4" fontId="23" fillId="0" borderId="16" xfId="17" applyNumberFormat="1" applyFont="1" applyBorder="1" applyAlignment="1">
      <alignment horizontal="right" vertical="top" wrapText="1"/>
    </xf>
    <xf numFmtId="4" fontId="23" fillId="0" borderId="18" xfId="17" applyNumberFormat="1" applyFont="1" applyBorder="1" applyAlignment="1">
      <alignment horizontal="center" vertical="top" wrapText="1"/>
    </xf>
    <xf numFmtId="4" fontId="23" fillId="0" borderId="16" xfId="17" applyNumberFormat="1" applyFont="1" applyBorder="1" applyAlignment="1">
      <alignment horizontal="center" vertical="top" wrapText="1"/>
    </xf>
    <xf numFmtId="164" fontId="13" fillId="2" borderId="0" xfId="1" applyNumberFormat="1" applyFont="1" applyFill="1" applyAlignment="1">
      <alignment horizontal="center"/>
    </xf>
    <xf numFmtId="0" fontId="14" fillId="2" borderId="0" xfId="2" applyFill="1" applyAlignment="1">
      <alignment horizontal="right"/>
    </xf>
    <xf numFmtId="0" fontId="12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7" fillId="0" borderId="0" xfId="13" applyFont="1" applyBorder="1" applyAlignment="1">
      <alignment horizontal="left" vertical="top" wrapText="1"/>
    </xf>
    <xf numFmtId="0" fontId="2" fillId="0" borderId="1" xfId="13" applyBorder="1" applyAlignment="1">
      <alignment horizontal="center"/>
    </xf>
    <xf numFmtId="0" fontId="18" fillId="0" borderId="6" xfId="13" applyFont="1" applyBorder="1" applyAlignment="1">
      <alignment horizontal="center" vertical="center"/>
    </xf>
  </cellXfs>
  <cellStyles count="18">
    <cellStyle name="Excel_BuiltIn_Comma" xfId="5" xr:uid="{5D32E28C-A1C2-4F66-9A75-5C31EB2FBEDE}"/>
    <cellStyle name="Hipervínculo 2" xfId="2" xr:uid="{DA7D1F75-D7A8-44E2-A92A-3B99646E8327}"/>
    <cellStyle name="Millares 2" xfId="9" xr:uid="{851E649D-219B-44DA-998D-F594D6F752B3}"/>
    <cellStyle name="Moneda 2" xfId="8" xr:uid="{D6335A87-0F24-4EF8-9A62-FF7987017FD3}"/>
    <cellStyle name="Moneda 3" xfId="16" xr:uid="{31BB3695-C4ED-4A0F-B364-40740833EDE3}"/>
    <cellStyle name="Normal" xfId="0" builtinId="0"/>
    <cellStyle name="Normal 2" xfId="1" xr:uid="{DCFAFB16-0746-43D9-A42C-D8781DD68F91}"/>
    <cellStyle name="Normal 2 2" xfId="14" xr:uid="{FB0476ED-AD97-4FB5-8A9F-5315B1BDF5E4}"/>
    <cellStyle name="Normal 3" xfId="3" xr:uid="{DAAC57EA-4113-4599-B02C-85615632F6DC}"/>
    <cellStyle name="Normal 3 2" xfId="6" xr:uid="{B241D89F-A755-4038-8906-BE08BCE564B1}"/>
    <cellStyle name="Normal 4" xfId="4" xr:uid="{9FA0A8C5-44E7-4727-9FAB-8C2816C9D56A}"/>
    <cellStyle name="Normal 4 2" xfId="10" xr:uid="{4B1E04A5-12E5-42F1-8902-A5CB454200C3}"/>
    <cellStyle name="Normal 5" xfId="7" xr:uid="{F28ECE25-B9A8-4284-BE1B-401F8735FEDE}"/>
    <cellStyle name="Normal 6" xfId="11" xr:uid="{6E172AE2-F2DA-406D-8654-DBA7027D76CD}"/>
    <cellStyle name="Normal 7" xfId="12" xr:uid="{658C0AF8-A0FE-4F1D-BF01-5FE7EDEF77DF}"/>
    <cellStyle name="Normal 8" xfId="13" xr:uid="{7BBF03C4-CE9D-4883-8021-80B53313CF5B}"/>
    <cellStyle name="Normal 9" xfId="17" xr:uid="{2EA2FE2C-6ACE-4DB8-9C0F-93390A65E6AE}"/>
    <cellStyle name="Normal_Sales" xfId="15" xr:uid="{B42C783F-7145-44CC-8785-4C626F36F17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800099</xdr:colOff>
      <xdr:row>0</xdr:row>
      <xdr:rowOff>128984</xdr:rowOff>
    </xdr:from>
    <xdr:to>
      <xdr:col>5</xdr:col>
      <xdr:colOff>800099</xdr:colOff>
      <xdr:row>7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13A417-1F09-4722-BCC4-7F18FC945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599" y="128984"/>
          <a:ext cx="0" cy="1290242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314324</xdr:colOff>
      <xdr:row>0</xdr:row>
      <xdr:rowOff>180975</xdr:rowOff>
    </xdr:from>
    <xdr:to>
      <xdr:col>6</xdr:col>
      <xdr:colOff>314324</xdr:colOff>
      <xdr:row>7</xdr:row>
      <xdr:rowOff>185342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EAEE8D-C03A-4DC6-BBCF-C1AAD4308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4" y="180975"/>
          <a:ext cx="0" cy="1299767"/>
        </a:xfrm>
        <a:prstGeom prst="rect">
          <a:avLst/>
        </a:prstGeom>
      </xdr:spPr>
    </xdr:pic>
    <xdr:clientData/>
  </xdr:twoCellAnchor>
  <xdr:twoCellAnchor editAs="oneCell">
    <xdr:from>
      <xdr:col>6</xdr:col>
      <xdr:colOff>133349</xdr:colOff>
      <xdr:row>0</xdr:row>
      <xdr:rowOff>38100</xdr:rowOff>
    </xdr:from>
    <xdr:to>
      <xdr:col>7</xdr:col>
      <xdr:colOff>52800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CAC2D2-2829-44B1-BD73-8187E8654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49" y="38100"/>
          <a:ext cx="795751" cy="1123950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647699</xdr:colOff>
      <xdr:row>0</xdr:row>
      <xdr:rowOff>142874</xdr:rowOff>
    </xdr:from>
    <xdr:to>
      <xdr:col>2</xdr:col>
      <xdr:colOff>571499</xdr:colOff>
      <xdr:row>4</xdr:row>
      <xdr:rowOff>152399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8EBE0D-332B-4B51-90B5-047CDB061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9" y="142874"/>
          <a:ext cx="800100" cy="746125"/>
        </a:xfrm>
        <a:prstGeom prst="rect">
          <a:avLst/>
        </a:prstGeom>
      </xdr:spPr>
    </xdr:pic>
    <xdr:clientData/>
  </xdr:twoCellAnchor>
  <xdr:twoCellAnchor editAs="oneCell">
    <xdr:from>
      <xdr:col>0</xdr:col>
      <xdr:colOff>406401</xdr:colOff>
      <xdr:row>12</xdr:row>
      <xdr:rowOff>24256</xdr:rowOff>
    </xdr:from>
    <xdr:to>
      <xdr:col>1</xdr:col>
      <xdr:colOff>850900</xdr:colOff>
      <xdr:row>18</xdr:row>
      <xdr:rowOff>31750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09FE990-3C40-46AB-BB90-27CBABFB7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1" y="2272156"/>
          <a:ext cx="1320799" cy="1277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stpmotupe.edu.p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E90F8-DE23-4195-B208-05012BEC0637}">
  <dimension ref="A1:XFC23"/>
  <sheetViews>
    <sheetView tabSelected="1" zoomScaleNormal="100" workbookViewId="0">
      <selection activeCell="A13" sqref="A13:H13"/>
    </sheetView>
  </sheetViews>
  <sheetFormatPr baseColWidth="10" defaultColWidth="0" defaultRowHeight="0" customHeight="1" zeroHeight="1"/>
  <cols>
    <col min="1" max="8" width="12.54296875" style="77" customWidth="1"/>
    <col min="9" max="16383" width="12.54296875" style="1" hidden="1"/>
    <col min="16384" max="16384" width="26" style="1" hidden="1" customWidth="1"/>
  </cols>
  <sheetData>
    <row r="1" spans="1:11" ht="14.5">
      <c r="A1" s="1"/>
      <c r="B1" s="1"/>
      <c r="C1" s="1"/>
      <c r="D1" s="1"/>
      <c r="E1" s="1"/>
      <c r="F1" s="1"/>
      <c r="G1" s="1"/>
      <c r="H1" s="1"/>
    </row>
    <row r="2" spans="1:11" ht="14.5">
      <c r="A2" s="1"/>
      <c r="B2" s="1"/>
      <c r="C2" s="1"/>
      <c r="D2" s="1"/>
      <c r="E2" s="1"/>
      <c r="F2" s="1"/>
      <c r="G2" s="1"/>
      <c r="H2" s="1"/>
    </row>
    <row r="3" spans="1:11" ht="14.5">
      <c r="A3" s="1"/>
      <c r="B3" s="1"/>
      <c r="C3" s="1"/>
      <c r="D3" s="1"/>
      <c r="E3" s="1"/>
      <c r="F3" s="1"/>
      <c r="G3" s="1"/>
      <c r="H3" s="1"/>
    </row>
    <row r="4" spans="1:11" ht="14.5">
      <c r="A4" s="1"/>
      <c r="B4" s="1"/>
      <c r="C4" s="1"/>
      <c r="D4" s="1"/>
      <c r="E4" s="1"/>
      <c r="F4" s="1"/>
      <c r="G4" s="1"/>
      <c r="H4" s="1"/>
    </row>
    <row r="5" spans="1:11" ht="14.5">
      <c r="A5" s="1"/>
      <c r="B5" s="1"/>
      <c r="C5" s="1"/>
      <c r="D5" s="1"/>
      <c r="E5" s="1"/>
      <c r="F5" s="1"/>
      <c r="G5" s="1"/>
      <c r="H5" s="1"/>
    </row>
    <row r="6" spans="1:11" ht="14.5">
      <c r="A6" s="79" t="s">
        <v>0</v>
      </c>
      <c r="B6" s="79"/>
      <c r="C6" s="79"/>
      <c r="D6" s="79"/>
      <c r="E6" s="1"/>
      <c r="F6" s="1"/>
      <c r="G6" s="1"/>
      <c r="H6" s="1"/>
    </row>
    <row r="7" spans="1:11" ht="15" thickBot="1">
      <c r="A7" s="80" t="s">
        <v>1</v>
      </c>
      <c r="B7" s="80"/>
      <c r="C7" s="80"/>
      <c r="D7" s="80"/>
      <c r="E7" s="1"/>
      <c r="F7" s="1"/>
      <c r="G7" s="1"/>
      <c r="H7" s="1"/>
    </row>
    <row r="8" spans="1:11" ht="15" thickTop="1">
      <c r="A8" s="81" t="s">
        <v>2</v>
      </c>
      <c r="B8" s="81"/>
      <c r="C8" s="81"/>
      <c r="D8" s="81"/>
      <c r="E8" s="81"/>
      <c r="F8" s="81"/>
      <c r="G8" s="81"/>
      <c r="H8" s="81"/>
    </row>
    <row r="9" spans="1:11" ht="14.5">
      <c r="A9" s="82"/>
      <c r="B9" s="82"/>
      <c r="C9" s="82"/>
      <c r="D9" s="82"/>
      <c r="E9" s="82"/>
      <c r="F9" s="82"/>
      <c r="G9" s="82"/>
      <c r="H9" s="82"/>
    </row>
    <row r="10" spans="1:11" ht="15" customHeight="1">
      <c r="A10" s="82"/>
      <c r="B10" s="82"/>
      <c r="C10" s="82"/>
      <c r="D10" s="82"/>
      <c r="E10" s="82"/>
      <c r="F10" s="82"/>
      <c r="G10" s="82"/>
      <c r="H10" s="82"/>
    </row>
    <row r="11" spans="1:11" ht="15.75" customHeight="1" thickBot="1">
      <c r="A11" s="83"/>
      <c r="B11" s="83"/>
      <c r="C11" s="83"/>
      <c r="D11" s="83"/>
      <c r="E11" s="83"/>
      <c r="F11" s="83"/>
      <c r="G11" s="83"/>
      <c r="H11" s="83"/>
    </row>
    <row r="12" spans="1:11" ht="15" thickTop="1">
      <c r="A12" s="1"/>
      <c r="B12" s="1"/>
      <c r="C12" s="1"/>
      <c r="D12" s="1"/>
      <c r="E12" s="1"/>
      <c r="F12" s="1"/>
      <c r="G12" s="1"/>
      <c r="H12" s="1"/>
    </row>
    <row r="13" spans="1:11" ht="27.75" customHeight="1">
      <c r="A13" s="84" t="s">
        <v>10</v>
      </c>
      <c r="B13" s="84"/>
      <c r="C13" s="84"/>
      <c r="D13" s="84"/>
      <c r="E13" s="84"/>
      <c r="F13" s="84"/>
      <c r="G13" s="84"/>
      <c r="H13" s="84"/>
    </row>
    <row r="14" spans="1:11" ht="14.5">
      <c r="A14" s="2"/>
      <c r="B14" s="2"/>
      <c r="C14" s="2"/>
      <c r="D14" s="85"/>
      <c r="E14" s="85"/>
      <c r="F14" s="2"/>
      <c r="G14" s="2"/>
      <c r="H14" s="2"/>
    </row>
    <row r="15" spans="1:11" ht="14.5">
      <c r="A15" s="78" t="s">
        <v>11</v>
      </c>
      <c r="B15" s="78"/>
      <c r="C15" s="78"/>
      <c r="D15" s="78"/>
      <c r="E15" s="78"/>
      <c r="F15" s="78"/>
      <c r="G15" s="78"/>
      <c r="H15" s="78"/>
    </row>
    <row r="16" spans="1:11" ht="14.5">
      <c r="A16" s="78"/>
      <c r="B16" s="78"/>
      <c r="C16" s="78"/>
      <c r="D16" s="78"/>
      <c r="E16" s="78"/>
      <c r="F16" s="78"/>
      <c r="G16" s="78"/>
      <c r="H16" s="78"/>
      <c r="I16" s="3"/>
      <c r="J16" s="3"/>
      <c r="K16" s="3"/>
    </row>
    <row r="17" spans="1:8" ht="14.5">
      <c r="A17" s="86"/>
      <c r="B17" s="86"/>
      <c r="C17" s="86"/>
      <c r="D17" s="86"/>
      <c r="E17" s="86"/>
      <c r="F17" s="86"/>
      <c r="G17" s="86"/>
      <c r="H17" s="86"/>
    </row>
    <row r="18" spans="1:8" ht="14.5">
      <c r="A18" s="76">
        <v>43283</v>
      </c>
      <c r="B18" s="76"/>
      <c r="C18" s="76"/>
      <c r="D18" s="76"/>
      <c r="E18" s="76"/>
      <c r="F18" s="76"/>
      <c r="G18" s="76"/>
      <c r="H18" s="76"/>
    </row>
    <row r="19" spans="1:8" ht="14.5">
      <c r="A19" s="77" t="s">
        <v>3</v>
      </c>
    </row>
    <row r="20" spans="1:8" ht="14.5" hidden="1" customHeight="1"/>
    <row r="21" spans="1:8" ht="14.5" hidden="1" customHeight="1"/>
    <row r="22" spans="1:8" ht="14.5" hidden="1" customHeight="1"/>
    <row r="23" spans="1:8" ht="14.5" hidden="1" customHeight="1"/>
  </sheetData>
  <mergeCells count="10">
    <mergeCell ref="A18:H18"/>
    <mergeCell ref="A19:H1048576"/>
    <mergeCell ref="A16:H16"/>
    <mergeCell ref="A6:D6"/>
    <mergeCell ref="A7:D7"/>
    <mergeCell ref="A8:H11"/>
    <mergeCell ref="A13:H13"/>
    <mergeCell ref="D14:E14"/>
    <mergeCell ref="A15:H15"/>
    <mergeCell ref="A17:H17"/>
  </mergeCells>
  <hyperlinks>
    <hyperlink ref="A19" r:id="rId1" xr:uid="{D38836F9-8BD0-4684-959C-0B64089E45D4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E9E43-F6F9-4D47-9763-8CAB14B0AF52}">
  <dimension ref="A1:F19"/>
  <sheetViews>
    <sheetView zoomScale="110" zoomScaleNormal="110" workbookViewId="0">
      <selection activeCell="B19" sqref="B19"/>
    </sheetView>
  </sheetViews>
  <sheetFormatPr baseColWidth="10" defaultColWidth="11.453125" defaultRowHeight="14.5"/>
  <cols>
    <col min="1" max="1" width="11.453125" style="4"/>
    <col min="2" max="2" width="18.7265625" style="4" customWidth="1"/>
    <col min="3" max="3" width="33.1796875" style="4" customWidth="1"/>
    <col min="4" max="4" width="21.453125" style="4" customWidth="1"/>
    <col min="5" max="5" width="11.1796875" style="5" customWidth="1"/>
    <col min="6" max="6" width="24.7265625" style="4" customWidth="1"/>
    <col min="7" max="7" width="14.453125" style="4" customWidth="1"/>
    <col min="8" max="8" width="8" style="4" customWidth="1"/>
    <col min="9" max="16384" width="11.453125" style="4"/>
  </cols>
  <sheetData>
    <row r="1" spans="1:6" ht="8.25" customHeight="1"/>
    <row r="2" spans="1:6" ht="81" customHeight="1">
      <c r="A2" s="87" t="s">
        <v>81</v>
      </c>
      <c r="B2" s="87"/>
      <c r="C2" s="87"/>
      <c r="D2" s="87"/>
      <c r="E2" s="87"/>
      <c r="F2" s="87"/>
    </row>
    <row r="3" spans="1:6" ht="6.75" customHeight="1" thickBot="1"/>
    <row r="4" spans="1:6" ht="15" thickBot="1">
      <c r="A4" s="6" t="s">
        <v>79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</row>
    <row r="5" spans="1:6">
      <c r="A5" s="5">
        <v>40487598</v>
      </c>
      <c r="B5" s="7" t="s">
        <v>17</v>
      </c>
      <c r="C5" s="8" t="s">
        <v>18</v>
      </c>
      <c r="D5" s="8" t="s">
        <v>19</v>
      </c>
      <c r="E5" s="8">
        <v>60</v>
      </c>
      <c r="F5" s="7" t="str">
        <f>IF(OR(D5="NO INSCRITO",C5="CON ANTECEDENTES",E5&gt;70),"NO VOTA","SI VOTA")</f>
        <v>SI VOTA</v>
      </c>
    </row>
    <row r="6" spans="1:6">
      <c r="A6" s="5">
        <v>41857960</v>
      </c>
      <c r="B6" s="7" t="s">
        <v>20</v>
      </c>
      <c r="C6" s="8" t="s">
        <v>18</v>
      </c>
      <c r="D6" s="8" t="s">
        <v>19</v>
      </c>
      <c r="E6" s="8">
        <v>35</v>
      </c>
      <c r="F6" s="7" t="str">
        <f t="shared" ref="F6:F14" si="0">IF(OR(D6="NO INSCRITO",C6="CON ANTECEDENTES",E6&gt;70),"NO VOTA","SI VOTA")</f>
        <v>SI VOTA</v>
      </c>
    </row>
    <row r="7" spans="1:6">
      <c r="A7" s="5">
        <v>42305897</v>
      </c>
      <c r="B7" s="7" t="s">
        <v>21</v>
      </c>
      <c r="C7" s="8" t="s">
        <v>22</v>
      </c>
      <c r="D7" s="8" t="s">
        <v>19</v>
      </c>
      <c r="E7" s="8">
        <v>20</v>
      </c>
      <c r="F7" s="7" t="str">
        <f t="shared" si="0"/>
        <v>NO VOTA</v>
      </c>
    </row>
    <row r="8" spans="1:6">
      <c r="A8" s="5">
        <v>43785246</v>
      </c>
      <c r="B8" s="7" t="s">
        <v>23</v>
      </c>
      <c r="C8" s="8" t="s">
        <v>18</v>
      </c>
      <c r="D8" s="8" t="s">
        <v>24</v>
      </c>
      <c r="E8" s="8">
        <v>75</v>
      </c>
      <c r="F8" s="7" t="str">
        <f t="shared" si="0"/>
        <v>NO VOTA</v>
      </c>
    </row>
    <row r="9" spans="1:6">
      <c r="A9" s="5">
        <v>44805126</v>
      </c>
      <c r="B9" s="7" t="s">
        <v>25</v>
      </c>
      <c r="C9" s="8" t="s">
        <v>22</v>
      </c>
      <c r="D9" s="8" t="s">
        <v>19</v>
      </c>
      <c r="E9" s="8">
        <v>25</v>
      </c>
      <c r="F9" s="7" t="str">
        <f t="shared" si="0"/>
        <v>NO VOTA</v>
      </c>
    </row>
    <row r="10" spans="1:6">
      <c r="A10" s="5">
        <v>17572045</v>
      </c>
      <c r="B10" s="7" t="s">
        <v>7</v>
      </c>
      <c r="C10" s="8" t="s">
        <v>22</v>
      </c>
      <c r="D10" s="8" t="s">
        <v>24</v>
      </c>
      <c r="E10" s="8">
        <v>30</v>
      </c>
      <c r="F10" s="7" t="str">
        <f t="shared" si="0"/>
        <v>NO VOTA</v>
      </c>
    </row>
    <row r="11" spans="1:6">
      <c r="A11" s="5">
        <v>45102352</v>
      </c>
      <c r="B11" s="7" t="s">
        <v>8</v>
      </c>
      <c r="C11" s="8" t="s">
        <v>18</v>
      </c>
      <c r="D11" s="8" t="s">
        <v>19</v>
      </c>
      <c r="E11" s="8">
        <v>45</v>
      </c>
      <c r="F11" s="7" t="str">
        <f t="shared" si="0"/>
        <v>SI VOTA</v>
      </c>
    </row>
    <row r="12" spans="1:6">
      <c r="A12" s="5">
        <v>48124578</v>
      </c>
      <c r="B12" s="7" t="s">
        <v>26</v>
      </c>
      <c r="C12" s="8" t="s">
        <v>18</v>
      </c>
      <c r="D12" s="8" t="s">
        <v>19</v>
      </c>
      <c r="E12" s="8">
        <v>72</v>
      </c>
      <c r="F12" s="7" t="str">
        <f t="shared" si="0"/>
        <v>NO VOTA</v>
      </c>
    </row>
    <row r="13" spans="1:6">
      <c r="A13" s="5">
        <v>49301549</v>
      </c>
      <c r="B13" s="7" t="s">
        <v>27</v>
      </c>
      <c r="C13" s="8" t="s">
        <v>22</v>
      </c>
      <c r="D13" s="8" t="s">
        <v>24</v>
      </c>
      <c r="E13" s="8">
        <v>44</v>
      </c>
      <c r="F13" s="7" t="str">
        <f t="shared" si="0"/>
        <v>NO VOTA</v>
      </c>
    </row>
    <row r="14" spans="1:6" ht="15" thickBot="1">
      <c r="A14" s="64">
        <v>46785310</v>
      </c>
      <c r="B14" s="63" t="s">
        <v>28</v>
      </c>
      <c r="C14" s="64" t="s">
        <v>18</v>
      </c>
      <c r="D14" s="64" t="s">
        <v>19</v>
      </c>
      <c r="E14" s="64">
        <v>41</v>
      </c>
      <c r="F14" s="7" t="str">
        <f t="shared" si="0"/>
        <v>SI VOTA</v>
      </c>
    </row>
    <row r="15" spans="1:6" ht="15" thickTop="1"/>
    <row r="16" spans="1:6">
      <c r="A16" s="65" t="s">
        <v>80</v>
      </c>
      <c r="B16" s="65"/>
    </row>
    <row r="17" spans="1:2" ht="15" thickBot="1">
      <c r="A17" s="70" t="s">
        <v>79</v>
      </c>
      <c r="B17" s="64">
        <v>46785310</v>
      </c>
    </row>
    <row r="18" spans="1:2" ht="15" thickTop="1">
      <c r="A18" s="70" t="s">
        <v>12</v>
      </c>
      <c r="B18" s="70" t="str">
        <f>IF(B17="","",VLOOKUP(B17,A5:F14,2,FALSE))</f>
        <v>BIANCA</v>
      </c>
    </row>
    <row r="19" spans="1:2">
      <c r="A19" s="71" t="s">
        <v>84</v>
      </c>
      <c r="B19" s="70" t="str">
        <f>IF(B17="","",VLOOKUP(B17,A5:F14,6,FALSE))</f>
        <v>SI VOTA</v>
      </c>
    </row>
  </sheetData>
  <mergeCells count="1"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D589A-12FC-4DF0-98FE-AC6B79F38145}">
  <dimension ref="A1:M22"/>
  <sheetViews>
    <sheetView zoomScale="130" zoomScaleNormal="130" workbookViewId="0">
      <selection activeCell="K7" sqref="K7"/>
    </sheetView>
  </sheetViews>
  <sheetFormatPr baseColWidth="10" defaultColWidth="11.453125" defaultRowHeight="14.5"/>
  <cols>
    <col min="1" max="1" width="10.26953125" style="4" bestFit="1" customWidth="1"/>
    <col min="2" max="2" width="8" style="4" bestFit="1" customWidth="1"/>
    <col min="3" max="3" width="15.81640625" style="4" bestFit="1" customWidth="1"/>
    <col min="4" max="4" width="16.453125" style="4" bestFit="1" customWidth="1"/>
    <col min="5" max="5" width="12.1796875" style="4" customWidth="1"/>
    <col min="6" max="6" width="11.1796875" style="4" bestFit="1" customWidth="1"/>
    <col min="7" max="7" width="14.1796875" style="4" bestFit="1" customWidth="1"/>
    <col min="8" max="8" width="9.54296875" style="4" bestFit="1" customWidth="1"/>
    <col min="9" max="9" width="3.1796875" style="4" customWidth="1"/>
    <col min="10" max="10" width="15.81640625" style="4" customWidth="1"/>
    <col min="11" max="16384" width="11.453125" style="4"/>
  </cols>
  <sheetData>
    <row r="1" spans="1:13" ht="8.25" customHeight="1" thickBot="1"/>
    <row r="2" spans="1:13" ht="29.25" customHeight="1" thickTop="1" thickBot="1">
      <c r="A2" s="89" t="s">
        <v>11</v>
      </c>
      <c r="B2" s="89"/>
      <c r="C2" s="89"/>
      <c r="D2" s="89"/>
      <c r="E2" s="89"/>
      <c r="F2" s="89"/>
      <c r="G2" s="89"/>
      <c r="H2" s="89"/>
    </row>
    <row r="3" spans="1:13" ht="6" customHeight="1" thickTop="1"/>
    <row r="5" spans="1:13" ht="30.75" customHeight="1">
      <c r="A5" s="9" t="s">
        <v>29</v>
      </c>
      <c r="B5" s="10" t="s">
        <v>30</v>
      </c>
      <c r="C5" s="10" t="s">
        <v>31</v>
      </c>
      <c r="D5" s="10" t="s">
        <v>32</v>
      </c>
      <c r="E5" s="10" t="s">
        <v>33</v>
      </c>
      <c r="F5" s="11" t="s">
        <v>9</v>
      </c>
      <c r="G5" s="10" t="s">
        <v>34</v>
      </c>
      <c r="H5" s="12" t="s">
        <v>35</v>
      </c>
    </row>
    <row r="6" spans="1:13">
      <c r="A6" s="13" t="s">
        <v>36</v>
      </c>
      <c r="B6" s="14" t="s">
        <v>37</v>
      </c>
      <c r="C6" s="14" t="s">
        <v>38</v>
      </c>
      <c r="D6" s="14" t="s">
        <v>39</v>
      </c>
      <c r="E6" s="15">
        <v>2014</v>
      </c>
      <c r="F6" s="16">
        <v>820</v>
      </c>
      <c r="G6" s="17" t="s">
        <v>40</v>
      </c>
      <c r="H6" s="66">
        <f>2%*F6</f>
        <v>16.399999999999999</v>
      </c>
      <c r="J6" s="18" t="s">
        <v>4</v>
      </c>
      <c r="K6" s="72" t="s">
        <v>41</v>
      </c>
    </row>
    <row r="7" spans="1:13">
      <c r="A7" s="13" t="s">
        <v>41</v>
      </c>
      <c r="B7" s="14" t="s">
        <v>37</v>
      </c>
      <c r="C7" s="14" t="s">
        <v>42</v>
      </c>
      <c r="D7" s="14" t="s">
        <v>43</v>
      </c>
      <c r="E7" s="15">
        <v>2012</v>
      </c>
      <c r="F7" s="16">
        <v>2686</v>
      </c>
      <c r="G7" s="17" t="s">
        <v>44</v>
      </c>
      <c r="H7" s="66">
        <f t="shared" ref="H7:H16" si="0">2%*F7</f>
        <v>53.72</v>
      </c>
    </row>
    <row r="8" spans="1:13">
      <c r="A8" s="13" t="s">
        <v>45</v>
      </c>
      <c r="B8" s="14" t="s">
        <v>46</v>
      </c>
      <c r="C8" s="14" t="s">
        <v>42</v>
      </c>
      <c r="D8" s="14" t="s">
        <v>47</v>
      </c>
      <c r="E8" s="15">
        <v>2013</v>
      </c>
      <c r="F8" s="16">
        <v>3338</v>
      </c>
      <c r="G8" s="17" t="s">
        <v>44</v>
      </c>
      <c r="H8" s="66">
        <f t="shared" si="0"/>
        <v>66.760000000000005</v>
      </c>
      <c r="J8" s="18" t="s">
        <v>31</v>
      </c>
      <c r="K8" s="88" t="str">
        <f>VLOOKUP(K6,A6:H16,3,FALSE)</f>
        <v>Pacific</v>
      </c>
      <c r="L8" s="88"/>
      <c r="M8" s="88"/>
    </row>
    <row r="9" spans="1:13">
      <c r="A9" s="13" t="s">
        <v>48</v>
      </c>
      <c r="B9" s="14" t="s">
        <v>46</v>
      </c>
      <c r="C9" s="14" t="s">
        <v>49</v>
      </c>
      <c r="D9" s="14" t="s">
        <v>39</v>
      </c>
      <c r="E9" s="15">
        <v>2014</v>
      </c>
      <c r="F9" s="16">
        <v>4873</v>
      </c>
      <c r="G9" s="17" t="s">
        <v>40</v>
      </c>
      <c r="H9" s="66">
        <f t="shared" si="0"/>
        <v>97.460000000000008</v>
      </c>
      <c r="J9" s="18" t="s">
        <v>34</v>
      </c>
      <c r="K9" s="88" t="str">
        <f>VLOOKUP(K6,A6:H16,7,FALSE)</f>
        <v>Llanos</v>
      </c>
      <c r="L9" s="88"/>
      <c r="M9" s="88"/>
    </row>
    <row r="10" spans="1:13">
      <c r="A10" s="13" t="s">
        <v>50</v>
      </c>
      <c r="B10" s="14" t="s">
        <v>46</v>
      </c>
      <c r="C10" s="14" t="s">
        <v>38</v>
      </c>
      <c r="D10" s="14" t="s">
        <v>51</v>
      </c>
      <c r="E10" s="15">
        <v>2016</v>
      </c>
      <c r="F10" s="16">
        <v>5575</v>
      </c>
      <c r="G10" s="17" t="s">
        <v>44</v>
      </c>
      <c r="H10" s="66">
        <f t="shared" si="0"/>
        <v>111.5</v>
      </c>
      <c r="J10" s="18" t="s">
        <v>32</v>
      </c>
      <c r="K10" s="88" t="str">
        <f>VLOOKUP(K6,A6:H16,4,FALSE)</f>
        <v>Cuzco</v>
      </c>
      <c r="L10" s="88"/>
      <c r="M10" s="88"/>
    </row>
    <row r="11" spans="1:13">
      <c r="A11" s="13" t="s">
        <v>52</v>
      </c>
      <c r="B11" s="14" t="s">
        <v>37</v>
      </c>
      <c r="C11" s="14" t="s">
        <v>49</v>
      </c>
      <c r="D11" s="14" t="s">
        <v>51</v>
      </c>
      <c r="E11" s="15">
        <v>2012</v>
      </c>
      <c r="F11" s="16">
        <v>5720</v>
      </c>
      <c r="G11" s="17" t="s">
        <v>44</v>
      </c>
      <c r="H11" s="66">
        <f t="shared" si="0"/>
        <v>114.4</v>
      </c>
      <c r="J11" s="18" t="s">
        <v>33</v>
      </c>
      <c r="K11" s="88">
        <f>VLOOKUP(K6,A6:H16,5,FALSE)</f>
        <v>2012</v>
      </c>
      <c r="L11" s="88"/>
      <c r="M11" s="88"/>
    </row>
    <row r="12" spans="1:13">
      <c r="A12" s="13" t="s">
        <v>53</v>
      </c>
      <c r="B12" s="14" t="s">
        <v>37</v>
      </c>
      <c r="C12" s="14" t="s">
        <v>38</v>
      </c>
      <c r="D12" s="14" t="s">
        <v>39</v>
      </c>
      <c r="E12" s="15">
        <v>2015</v>
      </c>
      <c r="F12" s="16">
        <v>7191</v>
      </c>
      <c r="G12" s="17" t="s">
        <v>44</v>
      </c>
      <c r="H12" s="66">
        <f t="shared" si="0"/>
        <v>143.82</v>
      </c>
      <c r="J12" s="18" t="s">
        <v>9</v>
      </c>
      <c r="K12" s="88">
        <f>VLOOKUP(K6,A6:H16,6,FALSE)</f>
        <v>2686</v>
      </c>
      <c r="L12" s="88"/>
      <c r="M12" s="88"/>
    </row>
    <row r="13" spans="1:13">
      <c r="A13" s="13" t="s">
        <v>54</v>
      </c>
      <c r="B13" s="14" t="s">
        <v>46</v>
      </c>
      <c r="C13" s="14" t="s">
        <v>42</v>
      </c>
      <c r="D13" s="14" t="s">
        <v>43</v>
      </c>
      <c r="E13" s="15">
        <v>2012</v>
      </c>
      <c r="F13" s="16">
        <v>7612</v>
      </c>
      <c r="G13" s="17" t="s">
        <v>40</v>
      </c>
      <c r="H13" s="66">
        <f t="shared" si="0"/>
        <v>152.24</v>
      </c>
      <c r="J13" s="4" t="s">
        <v>35</v>
      </c>
      <c r="K13" s="88">
        <f>VLOOKUP(K6,A6:H16,8,FALSE)</f>
        <v>53.72</v>
      </c>
      <c r="L13" s="88"/>
      <c r="M13" s="88"/>
    </row>
    <row r="14" spans="1:13">
      <c r="A14" s="13" t="s">
        <v>55</v>
      </c>
      <c r="B14" s="14" t="s">
        <v>46</v>
      </c>
      <c r="C14" s="14" t="s">
        <v>49</v>
      </c>
      <c r="D14" s="14" t="s">
        <v>39</v>
      </c>
      <c r="E14" s="15">
        <v>2017</v>
      </c>
      <c r="F14" s="16">
        <v>7686</v>
      </c>
      <c r="G14" s="17" t="s">
        <v>44</v>
      </c>
      <c r="H14" s="66">
        <f t="shared" si="0"/>
        <v>153.72</v>
      </c>
    </row>
    <row r="15" spans="1:13">
      <c r="A15" s="13" t="s">
        <v>56</v>
      </c>
      <c r="B15" s="14" t="s">
        <v>37</v>
      </c>
      <c r="C15" s="14" t="s">
        <v>38</v>
      </c>
      <c r="D15" s="14" t="s">
        <v>43</v>
      </c>
      <c r="E15" s="15">
        <v>2012</v>
      </c>
      <c r="F15" s="16">
        <v>8165</v>
      </c>
      <c r="G15" s="17" t="s">
        <v>40</v>
      </c>
      <c r="H15" s="66">
        <f t="shared" si="0"/>
        <v>163.30000000000001</v>
      </c>
    </row>
    <row r="16" spans="1:13">
      <c r="A16" s="13" t="s">
        <v>57</v>
      </c>
      <c r="B16" s="14" t="s">
        <v>37</v>
      </c>
      <c r="C16" s="14" t="s">
        <v>42</v>
      </c>
      <c r="D16" s="14" t="s">
        <v>51</v>
      </c>
      <c r="E16" s="15">
        <v>2018</v>
      </c>
      <c r="F16" s="16">
        <v>8447</v>
      </c>
      <c r="G16" s="17" t="s">
        <v>40</v>
      </c>
      <c r="H16" s="66">
        <f t="shared" si="0"/>
        <v>168.94</v>
      </c>
    </row>
    <row r="18" spans="3:5">
      <c r="C18" s="10" t="s">
        <v>31</v>
      </c>
    </row>
    <row r="19" spans="3:5">
      <c r="C19" s="14" t="s">
        <v>42</v>
      </c>
    </row>
    <row r="21" spans="3:5" ht="35.25" customHeight="1">
      <c r="C21" s="68" t="s">
        <v>9</v>
      </c>
      <c r="D21" s="68" t="s">
        <v>82</v>
      </c>
      <c r="E21" s="69" t="s">
        <v>83</v>
      </c>
    </row>
    <row r="22" spans="3:5">
      <c r="C22" s="67">
        <f>DSUM(A5:H16,F5,C18:C19)</f>
        <v>22083</v>
      </c>
      <c r="D22" s="67">
        <f>DAVERAGE(A5:H16,F5,C18:C19)</f>
        <v>5520.75</v>
      </c>
      <c r="E22" s="67">
        <f>DCOUNTA(A5:H16,C5,C18:C19)</f>
        <v>4</v>
      </c>
    </row>
  </sheetData>
  <mergeCells count="7">
    <mergeCell ref="K13:M13"/>
    <mergeCell ref="A2:H2"/>
    <mergeCell ref="K8:M8"/>
    <mergeCell ref="K9:M9"/>
    <mergeCell ref="K10:M10"/>
    <mergeCell ref="K11:M11"/>
    <mergeCell ref="K12:M1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D5D40-3334-4492-BB3E-85864F4DAF78}">
  <dimension ref="A1:K13"/>
  <sheetViews>
    <sheetView topLeftCell="C1" zoomScale="160" zoomScaleNormal="160" workbookViewId="0">
      <selection activeCell="I7" sqref="I7"/>
    </sheetView>
  </sheetViews>
  <sheetFormatPr baseColWidth="10" defaultRowHeight="12.5"/>
  <cols>
    <col min="1" max="1" width="2.81640625" style="20" bestFit="1" customWidth="1"/>
    <col min="2" max="2" width="20.1796875" style="20" customWidth="1"/>
    <col min="3" max="3" width="11.08984375" style="20" customWidth="1"/>
    <col min="4" max="4" width="7.6328125" style="20" customWidth="1"/>
    <col min="5" max="5" width="8.81640625" style="20" customWidth="1"/>
    <col min="6" max="6" width="6.81640625" style="20" bestFit="1" customWidth="1"/>
    <col min="7" max="7" width="7.6328125" style="20" bestFit="1" customWidth="1"/>
    <col min="8" max="8" width="8" style="20" bestFit="1" customWidth="1"/>
    <col min="9" max="9" width="9.54296875" style="20" bestFit="1" customWidth="1"/>
    <col min="10" max="10" width="11.453125" style="20"/>
    <col min="11" max="11" width="7.90625" style="20" bestFit="1" customWidth="1"/>
    <col min="12" max="257" width="11.453125" style="20"/>
    <col min="258" max="258" width="20.1796875" style="20" customWidth="1"/>
    <col min="259" max="513" width="11.453125" style="20"/>
    <col min="514" max="514" width="20.1796875" style="20" customWidth="1"/>
    <col min="515" max="769" width="11.453125" style="20"/>
    <col min="770" max="770" width="20.1796875" style="20" customWidth="1"/>
    <col min="771" max="1025" width="11.453125" style="20"/>
    <col min="1026" max="1026" width="20.1796875" style="20" customWidth="1"/>
    <col min="1027" max="1281" width="11.453125" style="20"/>
    <col min="1282" max="1282" width="20.1796875" style="20" customWidth="1"/>
    <col min="1283" max="1537" width="11.453125" style="20"/>
    <col min="1538" max="1538" width="20.1796875" style="20" customWidth="1"/>
    <col min="1539" max="1793" width="11.453125" style="20"/>
    <col min="1794" max="1794" width="20.1796875" style="20" customWidth="1"/>
    <col min="1795" max="2049" width="11.453125" style="20"/>
    <col min="2050" max="2050" width="20.1796875" style="20" customWidth="1"/>
    <col min="2051" max="2305" width="11.453125" style="20"/>
    <col min="2306" max="2306" width="20.1796875" style="20" customWidth="1"/>
    <col min="2307" max="2561" width="11.453125" style="20"/>
    <col min="2562" max="2562" width="20.1796875" style="20" customWidth="1"/>
    <col min="2563" max="2817" width="11.453125" style="20"/>
    <col min="2818" max="2818" width="20.1796875" style="20" customWidth="1"/>
    <col min="2819" max="3073" width="11.453125" style="20"/>
    <col min="3074" max="3074" width="20.1796875" style="20" customWidth="1"/>
    <col min="3075" max="3329" width="11.453125" style="20"/>
    <col min="3330" max="3330" width="20.1796875" style="20" customWidth="1"/>
    <col min="3331" max="3585" width="11.453125" style="20"/>
    <col min="3586" max="3586" width="20.1796875" style="20" customWidth="1"/>
    <col min="3587" max="3841" width="11.453125" style="20"/>
    <col min="3842" max="3842" width="20.1796875" style="20" customWidth="1"/>
    <col min="3843" max="4097" width="11.453125" style="20"/>
    <col min="4098" max="4098" width="20.1796875" style="20" customWidth="1"/>
    <col min="4099" max="4353" width="11.453125" style="20"/>
    <col min="4354" max="4354" width="20.1796875" style="20" customWidth="1"/>
    <col min="4355" max="4609" width="11.453125" style="20"/>
    <col min="4610" max="4610" width="20.1796875" style="20" customWidth="1"/>
    <col min="4611" max="4865" width="11.453125" style="20"/>
    <col min="4866" max="4866" width="20.1796875" style="20" customWidth="1"/>
    <col min="4867" max="5121" width="11.453125" style="20"/>
    <col min="5122" max="5122" width="20.1796875" style="20" customWidth="1"/>
    <col min="5123" max="5377" width="11.453125" style="20"/>
    <col min="5378" max="5378" width="20.1796875" style="20" customWidth="1"/>
    <col min="5379" max="5633" width="11.453125" style="20"/>
    <col min="5634" max="5634" width="20.1796875" style="20" customWidth="1"/>
    <col min="5635" max="5889" width="11.453125" style="20"/>
    <col min="5890" max="5890" width="20.1796875" style="20" customWidth="1"/>
    <col min="5891" max="6145" width="11.453125" style="20"/>
    <col min="6146" max="6146" width="20.1796875" style="20" customWidth="1"/>
    <col min="6147" max="6401" width="11.453125" style="20"/>
    <col min="6402" max="6402" width="20.1796875" style="20" customWidth="1"/>
    <col min="6403" max="6657" width="11.453125" style="20"/>
    <col min="6658" max="6658" width="20.1796875" style="20" customWidth="1"/>
    <col min="6659" max="6913" width="11.453125" style="20"/>
    <col min="6914" max="6914" width="20.1796875" style="20" customWidth="1"/>
    <col min="6915" max="7169" width="11.453125" style="20"/>
    <col min="7170" max="7170" width="20.1796875" style="20" customWidth="1"/>
    <col min="7171" max="7425" width="11.453125" style="20"/>
    <col min="7426" max="7426" width="20.1796875" style="20" customWidth="1"/>
    <col min="7427" max="7681" width="11.453125" style="20"/>
    <col min="7682" max="7682" width="20.1796875" style="20" customWidth="1"/>
    <col min="7683" max="7937" width="11.453125" style="20"/>
    <col min="7938" max="7938" width="20.1796875" style="20" customWidth="1"/>
    <col min="7939" max="8193" width="11.453125" style="20"/>
    <col min="8194" max="8194" width="20.1796875" style="20" customWidth="1"/>
    <col min="8195" max="8449" width="11.453125" style="20"/>
    <col min="8450" max="8450" width="20.1796875" style="20" customWidth="1"/>
    <col min="8451" max="8705" width="11.453125" style="20"/>
    <col min="8706" max="8706" width="20.1796875" style="20" customWidth="1"/>
    <col min="8707" max="8961" width="11.453125" style="20"/>
    <col min="8962" max="8962" width="20.1796875" style="20" customWidth="1"/>
    <col min="8963" max="9217" width="11.453125" style="20"/>
    <col min="9218" max="9218" width="20.1796875" style="20" customWidth="1"/>
    <col min="9219" max="9473" width="11.453125" style="20"/>
    <col min="9474" max="9474" width="20.1796875" style="20" customWidth="1"/>
    <col min="9475" max="9729" width="11.453125" style="20"/>
    <col min="9730" max="9730" width="20.1796875" style="20" customWidth="1"/>
    <col min="9731" max="9985" width="11.453125" style="20"/>
    <col min="9986" max="9986" width="20.1796875" style="20" customWidth="1"/>
    <col min="9987" max="10241" width="11.453125" style="20"/>
    <col min="10242" max="10242" width="20.1796875" style="20" customWidth="1"/>
    <col min="10243" max="10497" width="11.453125" style="20"/>
    <col min="10498" max="10498" width="20.1796875" style="20" customWidth="1"/>
    <col min="10499" max="10753" width="11.453125" style="20"/>
    <col min="10754" max="10754" width="20.1796875" style="20" customWidth="1"/>
    <col min="10755" max="11009" width="11.453125" style="20"/>
    <col min="11010" max="11010" width="20.1796875" style="20" customWidth="1"/>
    <col min="11011" max="11265" width="11.453125" style="20"/>
    <col min="11266" max="11266" width="20.1796875" style="20" customWidth="1"/>
    <col min="11267" max="11521" width="11.453125" style="20"/>
    <col min="11522" max="11522" width="20.1796875" style="20" customWidth="1"/>
    <col min="11523" max="11777" width="11.453125" style="20"/>
    <col min="11778" max="11778" width="20.1796875" style="20" customWidth="1"/>
    <col min="11779" max="12033" width="11.453125" style="20"/>
    <col min="12034" max="12034" width="20.1796875" style="20" customWidth="1"/>
    <col min="12035" max="12289" width="11.453125" style="20"/>
    <col min="12290" max="12290" width="20.1796875" style="20" customWidth="1"/>
    <col min="12291" max="12545" width="11.453125" style="20"/>
    <col min="12546" max="12546" width="20.1796875" style="20" customWidth="1"/>
    <col min="12547" max="12801" width="11.453125" style="20"/>
    <col min="12802" max="12802" width="20.1796875" style="20" customWidth="1"/>
    <col min="12803" max="13057" width="11.453125" style="20"/>
    <col min="13058" max="13058" width="20.1796875" style="20" customWidth="1"/>
    <col min="13059" max="13313" width="11.453125" style="20"/>
    <col min="13314" max="13314" width="20.1796875" style="20" customWidth="1"/>
    <col min="13315" max="13569" width="11.453125" style="20"/>
    <col min="13570" max="13570" width="20.1796875" style="20" customWidth="1"/>
    <col min="13571" max="13825" width="11.453125" style="20"/>
    <col min="13826" max="13826" width="20.1796875" style="20" customWidth="1"/>
    <col min="13827" max="14081" width="11.453125" style="20"/>
    <col min="14082" max="14082" width="20.1796875" style="20" customWidth="1"/>
    <col min="14083" max="14337" width="11.453125" style="20"/>
    <col min="14338" max="14338" width="20.1796875" style="20" customWidth="1"/>
    <col min="14339" max="14593" width="11.453125" style="20"/>
    <col min="14594" max="14594" width="20.1796875" style="20" customWidth="1"/>
    <col min="14595" max="14849" width="11.453125" style="20"/>
    <col min="14850" max="14850" width="20.1796875" style="20" customWidth="1"/>
    <col min="14851" max="15105" width="11.453125" style="20"/>
    <col min="15106" max="15106" width="20.1796875" style="20" customWidth="1"/>
    <col min="15107" max="15361" width="11.453125" style="20"/>
    <col min="15362" max="15362" width="20.1796875" style="20" customWidth="1"/>
    <col min="15363" max="15617" width="11.453125" style="20"/>
    <col min="15618" max="15618" width="20.1796875" style="20" customWidth="1"/>
    <col min="15619" max="15873" width="11.453125" style="20"/>
    <col min="15874" max="15874" width="20.1796875" style="20" customWidth="1"/>
    <col min="15875" max="16129" width="11.453125" style="20"/>
    <col min="16130" max="16130" width="20.1796875" style="20" customWidth="1"/>
    <col min="16131" max="16384" width="11.453125" style="20"/>
  </cols>
  <sheetData>
    <row r="1" spans="1:11" ht="13" thickBot="1">
      <c r="A1" s="19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.75" customHeight="1" thickBot="1">
      <c r="A2" s="22" t="s">
        <v>58</v>
      </c>
      <c r="B2" s="23" t="s">
        <v>59</v>
      </c>
      <c r="C2" s="24" t="s">
        <v>60</v>
      </c>
      <c r="D2" s="25" t="s">
        <v>5</v>
      </c>
      <c r="E2" s="25" t="s">
        <v>61</v>
      </c>
      <c r="F2" s="25" t="s">
        <v>62</v>
      </c>
      <c r="G2" s="26" t="s">
        <v>63</v>
      </c>
      <c r="H2" s="27" t="s">
        <v>64</v>
      </c>
      <c r="I2" s="24" t="s">
        <v>65</v>
      </c>
      <c r="J2" s="24" t="s">
        <v>66</v>
      </c>
      <c r="K2" s="28" t="s">
        <v>6</v>
      </c>
    </row>
    <row r="3" spans="1:11">
      <c r="A3" s="29">
        <v>1</v>
      </c>
      <c r="B3" s="30" t="s">
        <v>67</v>
      </c>
      <c r="C3" s="31" t="s">
        <v>68</v>
      </c>
      <c r="D3" s="32">
        <v>1</v>
      </c>
      <c r="E3" s="33">
        <f t="shared" ref="E3:E8" si="0">VLOOKUP(D3,datos,2,FALSE)</f>
        <v>0.04</v>
      </c>
      <c r="F3" s="34">
        <v>2384</v>
      </c>
      <c r="G3" s="35">
        <f>E3*F3</f>
        <v>95.36</v>
      </c>
      <c r="H3" s="36">
        <f t="shared" ref="H3:H8" si="1">VLOOKUP(D3,datos,3,FALSE)</f>
        <v>150</v>
      </c>
      <c r="I3" s="73">
        <f>SUM(F3:H3)</f>
        <v>2629.36</v>
      </c>
      <c r="J3" s="75">
        <f>IF(C3="N",15%*I3,0)</f>
        <v>0</v>
      </c>
      <c r="K3" s="74">
        <f>I3-J3</f>
        <v>2629.36</v>
      </c>
    </row>
    <row r="4" spans="1:11">
      <c r="A4" s="37">
        <v>2</v>
      </c>
      <c r="B4" s="30" t="s">
        <v>69</v>
      </c>
      <c r="C4" s="31" t="s">
        <v>68</v>
      </c>
      <c r="D4" s="38">
        <v>2</v>
      </c>
      <c r="E4" s="33">
        <f t="shared" si="0"/>
        <v>0.05</v>
      </c>
      <c r="F4" s="39">
        <v>3290</v>
      </c>
      <c r="G4" s="35">
        <f t="shared" ref="G4:G8" si="2">E4*F4</f>
        <v>164.5</v>
      </c>
      <c r="H4" s="36">
        <f t="shared" si="1"/>
        <v>200</v>
      </c>
      <c r="I4" s="73">
        <f t="shared" ref="I4:I8" si="3">SUM(F4:H4)</f>
        <v>3654.5</v>
      </c>
      <c r="J4" s="75">
        <f t="shared" ref="J4:J8" si="4">IF(C4="N",15%*I4,0)</f>
        <v>0</v>
      </c>
      <c r="K4" s="74">
        <f t="shared" ref="K4:K8" si="5">I4-J4</f>
        <v>3654.5</v>
      </c>
    </row>
    <row r="5" spans="1:11">
      <c r="A5" s="37">
        <v>3</v>
      </c>
      <c r="B5" s="30" t="s">
        <v>70</v>
      </c>
      <c r="C5" s="31" t="s">
        <v>68</v>
      </c>
      <c r="D5" s="38">
        <v>1</v>
      </c>
      <c r="E5" s="33">
        <f t="shared" si="0"/>
        <v>0.04</v>
      </c>
      <c r="F5" s="39">
        <v>1230</v>
      </c>
      <c r="G5" s="35">
        <f t="shared" si="2"/>
        <v>49.2</v>
      </c>
      <c r="H5" s="36">
        <f t="shared" si="1"/>
        <v>150</v>
      </c>
      <c r="I5" s="73">
        <f t="shared" si="3"/>
        <v>1429.2</v>
      </c>
      <c r="J5" s="75">
        <f t="shared" si="4"/>
        <v>0</v>
      </c>
      <c r="K5" s="74">
        <f t="shared" si="5"/>
        <v>1429.2</v>
      </c>
    </row>
    <row r="6" spans="1:11">
      <c r="A6" s="37">
        <v>4</v>
      </c>
      <c r="B6" s="30" t="s">
        <v>71</v>
      </c>
      <c r="C6" s="31" t="s">
        <v>72</v>
      </c>
      <c r="D6" s="38">
        <v>3</v>
      </c>
      <c r="E6" s="33">
        <f t="shared" si="0"/>
        <v>7.0000000000000007E-2</v>
      </c>
      <c r="F6" s="39">
        <v>2010</v>
      </c>
      <c r="G6" s="35">
        <f t="shared" si="2"/>
        <v>140.70000000000002</v>
      </c>
      <c r="H6" s="36">
        <f t="shared" si="1"/>
        <v>200</v>
      </c>
      <c r="I6" s="73">
        <f t="shared" si="3"/>
        <v>2350.6999999999998</v>
      </c>
      <c r="J6" s="75">
        <f t="shared" si="4"/>
        <v>352.60499999999996</v>
      </c>
      <c r="K6" s="74">
        <f t="shared" si="5"/>
        <v>1998.0949999999998</v>
      </c>
    </row>
    <row r="7" spans="1:11">
      <c r="A7" s="37">
        <v>5</v>
      </c>
      <c r="B7" s="30" t="s">
        <v>73</v>
      </c>
      <c r="C7" s="31" t="s">
        <v>68</v>
      </c>
      <c r="D7" s="38">
        <v>2</v>
      </c>
      <c r="E7" s="33">
        <f t="shared" si="0"/>
        <v>0.05</v>
      </c>
      <c r="F7" s="39">
        <v>1520</v>
      </c>
      <c r="G7" s="35">
        <f t="shared" si="2"/>
        <v>76</v>
      </c>
      <c r="H7" s="36">
        <f t="shared" si="1"/>
        <v>200</v>
      </c>
      <c r="I7" s="73">
        <f t="shared" si="3"/>
        <v>1796</v>
      </c>
      <c r="J7" s="75">
        <f t="shared" si="4"/>
        <v>0</v>
      </c>
      <c r="K7" s="74">
        <f t="shared" si="5"/>
        <v>1796</v>
      </c>
    </row>
    <row r="8" spans="1:11" ht="13" thickBot="1">
      <c r="A8" s="40">
        <v>6</v>
      </c>
      <c r="B8" s="41" t="s">
        <v>74</v>
      </c>
      <c r="C8" s="42" t="s">
        <v>68</v>
      </c>
      <c r="D8" s="43">
        <v>1</v>
      </c>
      <c r="E8" s="33">
        <f t="shared" si="0"/>
        <v>0.04</v>
      </c>
      <c r="F8" s="44">
        <v>2680</v>
      </c>
      <c r="G8" s="35">
        <f t="shared" si="2"/>
        <v>107.2</v>
      </c>
      <c r="H8" s="36">
        <f t="shared" si="1"/>
        <v>150</v>
      </c>
      <c r="I8" s="73">
        <f t="shared" si="3"/>
        <v>2937.2</v>
      </c>
      <c r="J8" s="75">
        <f t="shared" si="4"/>
        <v>0</v>
      </c>
      <c r="K8" s="74">
        <f t="shared" si="5"/>
        <v>2937.2</v>
      </c>
    </row>
    <row r="9" spans="1:11" ht="13" thickBot="1">
      <c r="A9" s="45"/>
      <c r="B9" s="46"/>
      <c r="C9" s="46"/>
      <c r="D9" s="45"/>
      <c r="E9" s="45"/>
      <c r="F9" s="45"/>
      <c r="G9" s="47"/>
      <c r="H9" s="48"/>
      <c r="I9" s="48"/>
      <c r="J9" s="49"/>
      <c r="K9" s="50"/>
    </row>
    <row r="10" spans="1:11" ht="13" thickBot="1">
      <c r="A10" s="45"/>
      <c r="B10" s="46"/>
      <c r="C10" s="46"/>
      <c r="D10" s="45"/>
      <c r="E10" s="45"/>
      <c r="F10" s="45"/>
      <c r="G10" s="47"/>
      <c r="H10" s="51" t="s">
        <v>75</v>
      </c>
      <c r="I10" s="52" t="s">
        <v>76</v>
      </c>
      <c r="J10" s="52" t="s">
        <v>77</v>
      </c>
      <c r="K10" s="53" t="s">
        <v>78</v>
      </c>
    </row>
    <row r="11" spans="1:11" ht="13" thickTop="1">
      <c r="A11" s="45"/>
      <c r="B11" s="46"/>
      <c r="C11" s="46"/>
      <c r="D11" s="45"/>
      <c r="E11" s="45"/>
      <c r="F11" s="45"/>
      <c r="G11" s="47"/>
      <c r="H11" s="54">
        <v>1</v>
      </c>
      <c r="I11" s="55">
        <v>0.04</v>
      </c>
      <c r="J11" s="56">
        <v>150</v>
      </c>
      <c r="K11" s="57">
        <v>0.15</v>
      </c>
    </row>
    <row r="12" spans="1:11">
      <c r="A12" s="45"/>
      <c r="B12" s="46"/>
      <c r="C12" s="46"/>
      <c r="D12" s="45"/>
      <c r="E12" s="45"/>
      <c r="F12" s="45"/>
      <c r="G12" s="47"/>
      <c r="H12" s="54">
        <v>2</v>
      </c>
      <c r="I12" s="55">
        <v>0.05</v>
      </c>
      <c r="J12" s="56">
        <v>200</v>
      </c>
      <c r="K12" s="58">
        <v>0.15</v>
      </c>
    </row>
    <row r="13" spans="1:11" ht="13" thickBot="1">
      <c r="A13" s="45"/>
      <c r="B13" s="46"/>
      <c r="C13" s="46"/>
      <c r="D13" s="45"/>
      <c r="E13" s="45"/>
      <c r="F13" s="45"/>
      <c r="G13" s="47"/>
      <c r="H13" s="59">
        <v>3</v>
      </c>
      <c r="I13" s="60">
        <v>7.0000000000000007E-2</v>
      </c>
      <c r="J13" s="61">
        <v>200</v>
      </c>
      <c r="K13" s="62">
        <v>0.15</v>
      </c>
    </row>
  </sheetData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89E155C0F5DC4C81B5E1D41D4E8454" ma:contentTypeVersion="0" ma:contentTypeDescription="Crear nuevo documento." ma:contentTypeScope="" ma:versionID="fa14089dda40d52dfcc791346f3de59a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3490B1-CD51-419C-ABF3-C3F68076C0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3D030B0-C9EA-42B7-AD62-479F81BA10F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8B83962-3FF0-4305-B89D-53C8056B8C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Presentación</vt:lpstr>
      <vt:lpstr>Busqueda</vt:lpstr>
      <vt:lpstr>Ejemplo</vt:lpstr>
      <vt:lpstr>BuscarV</vt:lpstr>
      <vt:lpstr>datos</vt:lpstr>
    </vt:vector>
  </TitlesOfParts>
  <Company>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Jorge Purizaca</dc:creator>
  <cp:lastModifiedBy>Jorge Purizaca</cp:lastModifiedBy>
  <dcterms:created xsi:type="dcterms:W3CDTF">2003-09-16T07:34:29Z</dcterms:created>
  <dcterms:modified xsi:type="dcterms:W3CDTF">2018-07-04T06:22:44Z</dcterms:modified>
</cp:coreProperties>
</file>